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1075" windowHeight="10995"/>
  </bookViews>
  <sheets>
    <sheet name="Page 1" sheetId="2" r:id="rId1"/>
    <sheet name="Page 2" sheetId="3" r:id="rId2"/>
  </sheets>
  <calcPr calcId="145621"/>
</workbook>
</file>

<file path=xl/calcChain.xml><?xml version="1.0" encoding="utf-8"?>
<calcChain xmlns="http://schemas.openxmlformats.org/spreadsheetml/2006/main">
  <c r="G38" i="2" l="1"/>
  <c r="G37" i="2"/>
  <c r="G36" i="2"/>
  <c r="I39" i="2"/>
  <c r="C39" i="2"/>
  <c r="I31" i="3"/>
  <c r="K24" i="3"/>
  <c r="K28" i="3" s="1"/>
  <c r="I24" i="3"/>
  <c r="I28" i="3" s="1"/>
  <c r="G39" i="2" l="1"/>
  <c r="I32" i="2"/>
  <c r="I33" i="2" s="1"/>
  <c r="G32" i="2"/>
  <c r="G31" i="2"/>
  <c r="G30" i="2"/>
  <c r="G33" i="2" s="1"/>
  <c r="C33" i="2"/>
  <c r="C62" i="2" s="1"/>
  <c r="E33" i="2"/>
  <c r="C59" i="2"/>
  <c r="G24" i="3"/>
  <c r="G28" i="3" s="1"/>
  <c r="I30" i="3" l="1"/>
  <c r="C71" i="2"/>
  <c r="G10" i="3"/>
  <c r="C10" i="3"/>
  <c r="E7" i="3" s="1"/>
  <c r="C49" i="2"/>
  <c r="C54" i="2"/>
  <c r="E24" i="3"/>
  <c r="E28" i="3" s="1"/>
  <c r="C24" i="3"/>
  <c r="C28" i="3" s="1"/>
  <c r="E8" i="3" l="1"/>
  <c r="E9" i="3"/>
  <c r="E6" i="3"/>
  <c r="E10" i="3" l="1"/>
  <c r="I27" i="2"/>
  <c r="C27" i="2"/>
  <c r="C57" i="2" s="1"/>
  <c r="C61" i="2" s="1"/>
  <c r="G24" i="2"/>
  <c r="G25" i="2"/>
  <c r="G18" i="2"/>
  <c r="G19" i="2"/>
  <c r="G17" i="2"/>
  <c r="G20" i="2"/>
  <c r="G16" i="2"/>
  <c r="I21" i="2"/>
  <c r="E21" i="2"/>
  <c r="E52" i="2" s="1"/>
  <c r="C21" i="2"/>
  <c r="C52" i="2" s="1"/>
  <c r="E26" i="2"/>
  <c r="E27" i="2" s="1"/>
  <c r="E57" i="2" s="1"/>
  <c r="E61" i="2" s="1"/>
  <c r="I13" i="2"/>
  <c r="G8" i="2"/>
  <c r="G9" i="2"/>
  <c r="G10" i="2"/>
  <c r="G11" i="2"/>
  <c r="G12" i="2"/>
  <c r="G7" i="2"/>
  <c r="E13" i="2"/>
  <c r="E47" i="2" s="1"/>
  <c r="C13" i="2"/>
  <c r="C47" i="2" s="1"/>
  <c r="G30" i="3" l="1"/>
  <c r="G31" i="3"/>
  <c r="E56" i="2"/>
  <c r="C51" i="2"/>
  <c r="C31" i="3" s="1"/>
  <c r="E51" i="2"/>
  <c r="C56" i="2"/>
  <c r="E31" i="3" s="1"/>
  <c r="G21" i="2"/>
  <c r="G26" i="2"/>
  <c r="G27" i="2" s="1"/>
  <c r="G13" i="2"/>
  <c r="K31" i="3" l="1"/>
  <c r="K30" i="3" s="1"/>
  <c r="E30" i="3"/>
  <c r="C30" i="3"/>
</calcChain>
</file>

<file path=xl/sharedStrings.xml><?xml version="1.0" encoding="utf-8"?>
<sst xmlns="http://schemas.openxmlformats.org/spreadsheetml/2006/main" count="113" uniqueCount="83">
  <si>
    <t>Portfolio</t>
  </si>
  <si>
    <t>Investment</t>
  </si>
  <si>
    <t>Pension Plan</t>
  </si>
  <si>
    <t>Balance, March 31, 2012</t>
  </si>
  <si>
    <t>Balance, December 31, 2011</t>
  </si>
  <si>
    <t xml:space="preserve">   Additions</t>
  </si>
  <si>
    <t xml:space="preserve">   Subtractions</t>
  </si>
  <si>
    <t>Balance, June 30, 2012</t>
  </si>
  <si>
    <t>B of A</t>
  </si>
  <si>
    <t>Vanguard</t>
  </si>
  <si>
    <t>Credit Suisse</t>
  </si>
  <si>
    <t>Pension</t>
  </si>
  <si>
    <t>Plan</t>
  </si>
  <si>
    <t>Wells Fargo</t>
  </si>
  <si>
    <t>Misc drips</t>
  </si>
  <si>
    <t>B of A cash</t>
  </si>
  <si>
    <t>Total</t>
  </si>
  <si>
    <t>Book</t>
  </si>
  <si>
    <t>Value</t>
  </si>
  <si>
    <t xml:space="preserve"> (45% us, 5% intl, 45% bonds, 5% mmkt)</t>
  </si>
  <si>
    <t>Fair Value</t>
  </si>
  <si>
    <t>Investment Portfolio</t>
  </si>
  <si>
    <t xml:space="preserve">     Preferred</t>
  </si>
  <si>
    <t xml:space="preserve">     Bond</t>
  </si>
  <si>
    <t>American Radio Relay League</t>
  </si>
  <si>
    <t>Balances by Location</t>
  </si>
  <si>
    <t>Vanguard Pension Plan</t>
  </si>
  <si>
    <t>March 30, 2012</t>
  </si>
  <si>
    <t>Dec 31, 2011</t>
  </si>
  <si>
    <t>June 30, 2012</t>
  </si>
  <si>
    <t>June 30, 2012 totals</t>
  </si>
  <si>
    <t>March 30, 2012 totals</t>
  </si>
  <si>
    <t>Dec 31, 2011 totals</t>
  </si>
  <si>
    <t>Total Investment Portfolio</t>
  </si>
  <si>
    <t>Portfolio Flow</t>
  </si>
  <si>
    <t xml:space="preserve">     Cash - Vanguard</t>
  </si>
  <si>
    <t>Percentage</t>
  </si>
  <si>
    <t>Cost</t>
  </si>
  <si>
    <t>1st Quarter</t>
  </si>
  <si>
    <t>2nd Quarter</t>
  </si>
  <si>
    <t>Actual Total Return</t>
  </si>
  <si>
    <t>Benchmark Blended Total Return</t>
  </si>
  <si>
    <t>Page 2</t>
  </si>
  <si>
    <t>Page 1</t>
  </si>
  <si>
    <t>Notes:</t>
  </si>
  <si>
    <t xml:space="preserve">     The Russell 3000 Index is a measure of the total US stock market.</t>
  </si>
  <si>
    <t xml:space="preserve">     The FTSE index measures the World (AW) stock market, minus the US market</t>
  </si>
  <si>
    <t xml:space="preserve">     The Barclays index measures the aggregate US bond market</t>
  </si>
  <si>
    <t xml:space="preserve">     The Vanguard Prime Money Market is a proxy for the overall US money market</t>
  </si>
  <si>
    <t>Benchmark Bended Total Return (above)</t>
  </si>
  <si>
    <t>Note:  Total Return represents portfolio increases from interest and dividends plus or minus</t>
  </si>
  <si>
    <t xml:space="preserve">     realized gains and losses as well as the change in unrealized gains and losses.</t>
  </si>
  <si>
    <t xml:space="preserve">   Total Return (see note)</t>
  </si>
  <si>
    <t xml:space="preserve">     In Percent</t>
  </si>
  <si>
    <t xml:space="preserve">     In Dollars (from page 1)</t>
  </si>
  <si>
    <t>Applicable Total Return Indices</t>
  </si>
  <si>
    <t>de K7GM</t>
  </si>
  <si>
    <t>3rd Quarter</t>
  </si>
  <si>
    <t>September 30, 2012</t>
  </si>
  <si>
    <t>September 30, 2012 totals</t>
  </si>
  <si>
    <t>Balance, September 30, 2012</t>
  </si>
  <si>
    <t>December 31, 2012</t>
  </si>
  <si>
    <t>December 31, 2012 totals</t>
  </si>
  <si>
    <t>Balance, December 31, 2012</t>
  </si>
  <si>
    <t>Portfolio Composition as of December 31, 2012</t>
  </si>
  <si>
    <t xml:space="preserve">        From contributions</t>
  </si>
  <si>
    <t xml:space="preserve">        Transfer of remaining pension cash</t>
  </si>
  <si>
    <t xml:space="preserve">        Transfer to fund pension plan</t>
  </si>
  <si>
    <t xml:space="preserve">        Transfer BofA inv. cash to opr. cash</t>
  </si>
  <si>
    <t xml:space="preserve">     Stock (of which $1,229,874 is international)</t>
  </si>
  <si>
    <t>4th Quarter</t>
  </si>
  <si>
    <t>2012</t>
  </si>
  <si>
    <t xml:space="preserve">     Annualized returns will be greater than the sum of the quarterly returns because of compounding</t>
  </si>
  <si>
    <t xml:space="preserve">     The Benchmark Blended Total Return is calculated from the above indexes in the proportions noted.  It represents the</t>
  </si>
  <si>
    <t xml:space="preserve">          expected return on the portfolio.</t>
  </si>
  <si>
    <t xml:space="preserve">     The Actual Total Return is calculated based on the dollar amount of Market Return (see page 1) relative to the original</t>
  </si>
  <si>
    <t xml:space="preserve">          the period, the calculated Actual Total Return is adjusted accordingly.</t>
  </si>
  <si>
    <t xml:space="preserve">          principal amount for the period calculated.  If there are significant increases or decreases to the investment portfolio in </t>
  </si>
  <si>
    <t xml:space="preserve">   US Stock - Russell 3000 TR</t>
  </si>
  <si>
    <t xml:space="preserve">   Foreign Stock - FTSE AW Ex US TR</t>
  </si>
  <si>
    <t xml:space="preserve">   Bonds - Barclays US Agg Bond TR</t>
  </si>
  <si>
    <t xml:space="preserve">   VG Prime Money Market</t>
  </si>
  <si>
    <t>Portfolio Return and Total Return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</si>
</sst>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37" fontId="0" fillId="0" borderId="0" xfId="0" applyNumberFormat="1" applyAlignment="1">
      <alignment horizontal="center"/>
    </xf>
    <xf numFmtId="37" fontId="0" fillId="0" borderId="0" xfId="0" applyNumberFormat="1"/>
    <xf numFmtId="164" fontId="0" fillId="0" borderId="0" xfId="0" applyNumberFormat="1"/>
    <xf numFmtId="3" fontId="0" fillId="0" borderId="0" xfId="0" applyNumberFormat="1"/>
    <xf numFmtId="37" fontId="0" fillId="0" borderId="1" xfId="0" applyNumberFormat="1" applyBorder="1"/>
    <xf numFmtId="0" fontId="1" fillId="0" borderId="0" xfId="0" applyFont="1"/>
    <xf numFmtId="0" fontId="0" fillId="0" borderId="0" xfId="0" applyBorder="1"/>
    <xf numFmtId="3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7" fontId="0" fillId="0" borderId="0" xfId="0" applyNumberFormat="1" applyBorder="1"/>
    <xf numFmtId="37" fontId="0" fillId="0" borderId="3" xfId="0" applyNumberFormat="1" applyBorder="1"/>
    <xf numFmtId="37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37" fontId="0" fillId="0" borderId="0" xfId="0" applyNumberFormat="1" applyFill="1" applyBorder="1"/>
    <xf numFmtId="0" fontId="0" fillId="0" borderId="0" xfId="0" applyFill="1" applyBorder="1"/>
    <xf numFmtId="0" fontId="0" fillId="0" borderId="0" xfId="0" quotePrefix="1" applyFill="1" applyBorder="1" applyAlignment="1">
      <alignment horizontal="center"/>
    </xf>
    <xf numFmtId="0" fontId="1" fillId="0" borderId="0" xfId="0" quotePrefix="1" applyFont="1" applyBorder="1"/>
    <xf numFmtId="0" fontId="1" fillId="0" borderId="0" xfId="0" applyFont="1" applyBorder="1"/>
    <xf numFmtId="37" fontId="0" fillId="0" borderId="0" xfId="0" quotePrefix="1" applyNumberFormat="1" applyBorder="1" applyAlignment="1">
      <alignment horizontal="center"/>
    </xf>
    <xf numFmtId="164" fontId="0" fillId="0" borderId="1" xfId="0" applyNumberFormat="1" applyBorder="1"/>
    <xf numFmtId="37" fontId="0" fillId="0" borderId="2" xfId="0" applyNumberFormat="1" applyBorder="1"/>
    <xf numFmtId="15" fontId="1" fillId="0" borderId="0" xfId="0" quotePrefix="1" applyNumberFormat="1" applyFont="1" applyFill="1" applyBorder="1"/>
    <xf numFmtId="37" fontId="0" fillId="0" borderId="1" xfId="0" applyNumberFormat="1" applyBorder="1" applyAlignment="1">
      <alignment horizontal="right"/>
    </xf>
    <xf numFmtId="0" fontId="0" fillId="0" borderId="3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workbookViewId="0">
      <selection activeCell="C1" sqref="C1"/>
    </sheetView>
  </sheetViews>
  <sheetFormatPr defaultRowHeight="15" x14ac:dyDescent="0.25"/>
  <cols>
    <col min="1" max="1" width="35.85546875" customWidth="1"/>
    <col min="2" max="2" width="4" customWidth="1"/>
    <col min="3" max="3" width="12.7109375" style="4" customWidth="1"/>
    <col min="4" max="4" width="2.85546875" style="4" customWidth="1"/>
    <col min="5" max="5" width="12.7109375" style="4" customWidth="1"/>
    <col min="6" max="6" width="2.85546875" customWidth="1"/>
    <col min="7" max="7" width="12.7109375" customWidth="1"/>
    <col min="8" max="8" width="2.85546875" customWidth="1"/>
    <col min="9" max="9" width="12.7109375" style="4" customWidth="1"/>
    <col min="10" max="10" width="12.7109375" customWidth="1"/>
    <col min="11" max="11" width="11.28515625" customWidth="1"/>
  </cols>
  <sheetData>
    <row r="1" spans="1:11" x14ac:dyDescent="0.25">
      <c r="A1" s="8" t="s">
        <v>24</v>
      </c>
      <c r="I1" s="4" t="s">
        <v>43</v>
      </c>
    </row>
    <row r="2" spans="1:11" x14ac:dyDescent="0.25">
      <c r="A2" s="8" t="s">
        <v>25</v>
      </c>
      <c r="I2" s="4" t="s">
        <v>56</v>
      </c>
    </row>
    <row r="3" spans="1:11" x14ac:dyDescent="0.25">
      <c r="C3" s="3"/>
      <c r="D3" s="3"/>
      <c r="E3" s="3"/>
      <c r="F3" s="2"/>
    </row>
    <row r="4" spans="1:11" x14ac:dyDescent="0.25">
      <c r="A4" s="9"/>
      <c r="B4" s="9"/>
      <c r="C4" s="22" t="s">
        <v>1</v>
      </c>
      <c r="D4" s="16"/>
      <c r="E4" s="10" t="s">
        <v>11</v>
      </c>
      <c r="F4" s="19"/>
      <c r="G4" s="11" t="s">
        <v>20</v>
      </c>
      <c r="H4" s="18"/>
      <c r="I4" s="10" t="s">
        <v>17</v>
      </c>
    </row>
    <row r="5" spans="1:11" x14ac:dyDescent="0.25">
      <c r="A5" s="9"/>
      <c r="B5" s="9"/>
      <c r="C5" s="14" t="s">
        <v>0</v>
      </c>
      <c r="D5" s="16"/>
      <c r="E5" s="14" t="s">
        <v>12</v>
      </c>
      <c r="F5" s="18"/>
      <c r="G5" s="15" t="s">
        <v>16</v>
      </c>
      <c r="H5" s="18"/>
      <c r="I5" s="14" t="s">
        <v>18</v>
      </c>
    </row>
    <row r="6" spans="1:11" x14ac:dyDescent="0.25">
      <c r="A6" s="20" t="s">
        <v>28</v>
      </c>
      <c r="B6" s="9"/>
      <c r="C6" s="12"/>
      <c r="D6" s="17"/>
      <c r="E6" s="12"/>
      <c r="F6" s="18"/>
      <c r="G6" s="9"/>
      <c r="H6" s="18"/>
      <c r="I6" s="12"/>
    </row>
    <row r="7" spans="1:11" x14ac:dyDescent="0.25">
      <c r="A7" s="9" t="s">
        <v>8</v>
      </c>
      <c r="B7" s="9"/>
      <c r="C7" s="12">
        <v>14780540</v>
      </c>
      <c r="D7" s="17"/>
      <c r="E7" s="12"/>
      <c r="F7" s="18"/>
      <c r="G7" s="12">
        <f>+C7+E7</f>
        <v>14780540</v>
      </c>
      <c r="H7" s="18"/>
      <c r="I7" s="12">
        <v>13518415</v>
      </c>
    </row>
    <row r="8" spans="1:11" x14ac:dyDescent="0.25">
      <c r="A8" s="9" t="s">
        <v>10</v>
      </c>
      <c r="B8" s="9"/>
      <c r="C8" s="12">
        <v>216944</v>
      </c>
      <c r="D8" s="17"/>
      <c r="E8" s="12"/>
      <c r="F8" s="18"/>
      <c r="G8" s="12">
        <f t="shared" ref="G8:G13" si="0">+C8+E8</f>
        <v>216944</v>
      </c>
      <c r="H8" s="18"/>
      <c r="I8" s="12">
        <v>263330</v>
      </c>
    </row>
    <row r="9" spans="1:11" x14ac:dyDescent="0.25">
      <c r="A9" s="9" t="s">
        <v>13</v>
      </c>
      <c r="B9" s="9"/>
      <c r="C9" s="12">
        <v>203107</v>
      </c>
      <c r="D9" s="17"/>
      <c r="E9" s="12"/>
      <c r="F9" s="18"/>
      <c r="G9" s="12">
        <f t="shared" si="0"/>
        <v>203107</v>
      </c>
      <c r="H9" s="18"/>
      <c r="I9" s="12">
        <v>170526</v>
      </c>
    </row>
    <row r="10" spans="1:11" x14ac:dyDescent="0.25">
      <c r="A10" s="9" t="s">
        <v>14</v>
      </c>
      <c r="B10" s="9"/>
      <c r="C10" s="12">
        <v>116234</v>
      </c>
      <c r="D10" s="17"/>
      <c r="E10" s="12"/>
      <c r="F10" s="18"/>
      <c r="G10" s="12">
        <f t="shared" si="0"/>
        <v>116234</v>
      </c>
      <c r="H10" s="18"/>
      <c r="I10" s="12">
        <v>85091</v>
      </c>
      <c r="K10" s="4"/>
    </row>
    <row r="11" spans="1:11" x14ac:dyDescent="0.25">
      <c r="A11" s="9" t="s">
        <v>15</v>
      </c>
      <c r="B11" s="9"/>
      <c r="C11" s="12">
        <v>872033</v>
      </c>
      <c r="D11" s="17"/>
      <c r="E11" s="12"/>
      <c r="F11" s="18"/>
      <c r="G11" s="12">
        <f t="shared" si="0"/>
        <v>872033</v>
      </c>
      <c r="H11" s="18"/>
      <c r="I11" s="12">
        <v>872033</v>
      </c>
    </row>
    <row r="12" spans="1:11" x14ac:dyDescent="0.25">
      <c r="A12" s="9" t="s">
        <v>9</v>
      </c>
      <c r="B12" s="9"/>
      <c r="C12" s="12"/>
      <c r="D12" s="17"/>
      <c r="E12" s="12">
        <v>2631057</v>
      </c>
      <c r="F12" s="18"/>
      <c r="G12" s="12">
        <f t="shared" si="0"/>
        <v>2631057</v>
      </c>
      <c r="H12" s="18"/>
      <c r="I12" s="12">
        <v>2557687</v>
      </c>
    </row>
    <row r="13" spans="1:11" ht="15.75" thickBot="1" x14ac:dyDescent="0.3">
      <c r="A13" s="21" t="s">
        <v>32</v>
      </c>
      <c r="B13" s="9"/>
      <c r="C13" s="7">
        <f>SUM(C7:C12)</f>
        <v>16188858</v>
      </c>
      <c r="D13" s="17"/>
      <c r="E13" s="7">
        <f>SUM(E7:E12)</f>
        <v>2631057</v>
      </c>
      <c r="F13" s="18"/>
      <c r="G13" s="7">
        <f t="shared" si="0"/>
        <v>18819915</v>
      </c>
      <c r="H13" s="18"/>
      <c r="I13" s="7">
        <f>SUM(I7:I12)</f>
        <v>17467082</v>
      </c>
    </row>
    <row r="14" spans="1:11" ht="15.75" thickTop="1" x14ac:dyDescent="0.25">
      <c r="A14" s="18"/>
      <c r="B14" s="18"/>
      <c r="C14" s="17"/>
      <c r="D14" s="17"/>
      <c r="E14" s="17"/>
      <c r="F14" s="18"/>
      <c r="G14" s="18"/>
      <c r="H14" s="18"/>
      <c r="I14" s="17"/>
    </row>
    <row r="15" spans="1:11" x14ac:dyDescent="0.25">
      <c r="A15" s="20" t="s">
        <v>27</v>
      </c>
      <c r="B15" s="9"/>
      <c r="C15" s="12"/>
      <c r="D15" s="17"/>
      <c r="E15" s="12"/>
      <c r="F15" s="18"/>
      <c r="G15" s="9"/>
      <c r="H15" s="18"/>
      <c r="I15" s="12"/>
    </row>
    <row r="16" spans="1:11" x14ac:dyDescent="0.25">
      <c r="A16" s="9" t="s">
        <v>8</v>
      </c>
      <c r="B16" s="9"/>
      <c r="C16" s="12">
        <v>15883214</v>
      </c>
      <c r="D16" s="17"/>
      <c r="E16" s="12"/>
      <c r="F16" s="18"/>
      <c r="G16" s="12">
        <f>+C16+E16</f>
        <v>15883214</v>
      </c>
      <c r="H16" s="18"/>
      <c r="I16" s="12">
        <v>13696125</v>
      </c>
    </row>
    <row r="17" spans="1:9" x14ac:dyDescent="0.25">
      <c r="A17" s="9" t="s">
        <v>15</v>
      </c>
      <c r="B17" s="9"/>
      <c r="C17" s="12">
        <v>742943</v>
      </c>
      <c r="D17" s="17"/>
      <c r="E17" s="12"/>
      <c r="F17" s="18"/>
      <c r="G17" s="12">
        <f>+C17+E17</f>
        <v>742943</v>
      </c>
      <c r="H17" s="18"/>
      <c r="I17" s="12">
        <v>742943</v>
      </c>
    </row>
    <row r="18" spans="1:9" x14ac:dyDescent="0.25">
      <c r="A18" s="9" t="s">
        <v>10</v>
      </c>
      <c r="B18" s="9"/>
      <c r="C18" s="12">
        <v>247369</v>
      </c>
      <c r="D18" s="17"/>
      <c r="E18" s="12"/>
      <c r="F18" s="18"/>
      <c r="G18" s="12">
        <f t="shared" ref="G18:G20" si="1">+C18+E18</f>
        <v>247369</v>
      </c>
      <c r="H18" s="18"/>
      <c r="I18" s="12">
        <v>263330</v>
      </c>
    </row>
    <row r="19" spans="1:9" x14ac:dyDescent="0.25">
      <c r="A19" s="9" t="s">
        <v>13</v>
      </c>
      <c r="B19" s="9"/>
      <c r="C19" s="12">
        <v>231640</v>
      </c>
      <c r="D19" s="17"/>
      <c r="E19" s="12"/>
      <c r="F19" s="18"/>
      <c r="G19" s="12">
        <f t="shared" si="1"/>
        <v>231640</v>
      </c>
      <c r="H19" s="18"/>
      <c r="I19" s="12">
        <v>170526</v>
      </c>
    </row>
    <row r="20" spans="1:9" x14ac:dyDescent="0.25">
      <c r="A20" s="9" t="s">
        <v>9</v>
      </c>
      <c r="B20" s="9"/>
      <c r="C20" s="12">
        <v>500030</v>
      </c>
      <c r="D20" s="17"/>
      <c r="E20" s="12">
        <v>2578966</v>
      </c>
      <c r="F20" s="18"/>
      <c r="G20" s="12">
        <f t="shared" si="1"/>
        <v>3078996</v>
      </c>
      <c r="H20" s="18"/>
      <c r="I20" s="12">
        <v>3086623</v>
      </c>
    </row>
    <row r="21" spans="1:9" ht="15.75" thickBot="1" x14ac:dyDescent="0.3">
      <c r="A21" s="21" t="s">
        <v>31</v>
      </c>
      <c r="B21" s="9"/>
      <c r="C21" s="7">
        <f>SUM(C16:C20)</f>
        <v>17605196</v>
      </c>
      <c r="D21" s="17"/>
      <c r="E21" s="7">
        <f>SUM(E16:E20)</f>
        <v>2578966</v>
      </c>
      <c r="F21" s="18"/>
      <c r="G21" s="7">
        <f>SUM(G16:G20)</f>
        <v>20184162</v>
      </c>
      <c r="H21" s="18"/>
      <c r="I21" s="7">
        <f>SUM(I16:I20)</f>
        <v>17959547</v>
      </c>
    </row>
    <row r="22" spans="1:9" ht="15.75" thickTop="1" x14ac:dyDescent="0.25">
      <c r="A22" s="18"/>
      <c r="B22" s="18"/>
      <c r="C22" s="17"/>
      <c r="D22" s="17"/>
      <c r="E22" s="17"/>
      <c r="F22" s="18"/>
      <c r="G22" s="18"/>
      <c r="H22" s="18"/>
      <c r="I22" s="17"/>
    </row>
    <row r="23" spans="1:9" x14ac:dyDescent="0.25">
      <c r="A23" s="20" t="s">
        <v>29</v>
      </c>
      <c r="B23" s="9"/>
      <c r="C23" s="12"/>
      <c r="D23" s="17"/>
      <c r="E23" s="12"/>
      <c r="F23" s="18"/>
      <c r="G23" s="9"/>
      <c r="H23" s="18"/>
      <c r="I23" s="12"/>
    </row>
    <row r="24" spans="1:9" x14ac:dyDescent="0.25">
      <c r="A24" s="9" t="s">
        <v>9</v>
      </c>
      <c r="B24" s="9"/>
      <c r="C24" s="12">
        <v>15858315</v>
      </c>
      <c r="D24" s="17"/>
      <c r="E24" s="12"/>
      <c r="F24" s="18"/>
      <c r="G24" s="12">
        <f>+C24+E24</f>
        <v>15858315</v>
      </c>
      <c r="H24" s="18"/>
      <c r="I24" s="12">
        <v>14905048</v>
      </c>
    </row>
    <row r="25" spans="1:9" x14ac:dyDescent="0.25">
      <c r="A25" s="9" t="s">
        <v>15</v>
      </c>
      <c r="B25" s="9"/>
      <c r="C25" s="12">
        <v>1092577</v>
      </c>
      <c r="D25" s="17"/>
      <c r="E25" s="12"/>
      <c r="F25" s="18"/>
      <c r="G25" s="12">
        <f t="shared" ref="G25:G26" si="2">+C25+E25</f>
        <v>1092577</v>
      </c>
      <c r="H25" s="18"/>
      <c r="I25" s="12">
        <v>1092577</v>
      </c>
    </row>
    <row r="26" spans="1:9" x14ac:dyDescent="0.25">
      <c r="A26" s="9" t="s">
        <v>26</v>
      </c>
      <c r="B26" s="9"/>
      <c r="C26" s="12"/>
      <c r="D26" s="17"/>
      <c r="E26" s="12">
        <f>2448836+301187+705409+303905</f>
        <v>3759337</v>
      </c>
      <c r="F26" s="18"/>
      <c r="G26" s="12">
        <f t="shared" si="2"/>
        <v>3759337</v>
      </c>
      <c r="H26" s="18"/>
      <c r="I26" s="12">
        <v>3613748</v>
      </c>
    </row>
    <row r="27" spans="1:9" ht="15.75" thickBot="1" x14ac:dyDescent="0.3">
      <c r="A27" s="21" t="s">
        <v>30</v>
      </c>
      <c r="B27" s="9"/>
      <c r="C27" s="7">
        <f>SUM(C24:C26)</f>
        <v>16950892</v>
      </c>
      <c r="D27" s="17"/>
      <c r="E27" s="7">
        <f>SUM(E24:E26)</f>
        <v>3759337</v>
      </c>
      <c r="F27" s="18"/>
      <c r="G27" s="7">
        <f>SUM(G24:G26)</f>
        <v>20710229</v>
      </c>
      <c r="H27" s="18"/>
      <c r="I27" s="7">
        <f>SUM(I24:I26)</f>
        <v>19611373</v>
      </c>
    </row>
    <row r="28" spans="1:9" ht="15.75" thickTop="1" x14ac:dyDescent="0.25">
      <c r="A28" s="18"/>
      <c r="B28" s="18"/>
      <c r="C28" s="17"/>
      <c r="D28" s="17"/>
      <c r="E28" s="17"/>
      <c r="F28" s="18"/>
      <c r="G28" s="18"/>
      <c r="H28" s="18"/>
      <c r="I28" s="17"/>
    </row>
    <row r="29" spans="1:9" x14ac:dyDescent="0.25">
      <c r="A29" s="25" t="s">
        <v>58</v>
      </c>
      <c r="B29" s="18"/>
      <c r="C29" s="17"/>
      <c r="D29" s="17"/>
      <c r="E29" s="17"/>
      <c r="F29" s="18"/>
      <c r="G29" s="18"/>
      <c r="H29" s="18"/>
      <c r="I29" s="17"/>
    </row>
    <row r="30" spans="1:9" x14ac:dyDescent="0.25">
      <c r="A30" s="9" t="s">
        <v>9</v>
      </c>
      <c r="B30" s="18"/>
      <c r="C30" s="17">
        <v>16432983</v>
      </c>
      <c r="D30" s="17"/>
      <c r="E30" s="17"/>
      <c r="F30" s="18"/>
      <c r="G30" s="12">
        <f t="shared" ref="G30:G32" si="3">+C30+E30</f>
        <v>16432983</v>
      </c>
      <c r="H30" s="18"/>
      <c r="I30" s="17">
        <v>15086056</v>
      </c>
    </row>
    <row r="31" spans="1:9" x14ac:dyDescent="0.25">
      <c r="A31" s="9" t="s">
        <v>15</v>
      </c>
      <c r="B31" s="18"/>
      <c r="C31" s="17">
        <v>592577</v>
      </c>
      <c r="D31" s="17"/>
      <c r="E31" s="17"/>
      <c r="F31" s="18"/>
      <c r="G31" s="12">
        <f t="shared" si="3"/>
        <v>592577</v>
      </c>
      <c r="H31" s="18"/>
      <c r="I31" s="17">
        <v>592577</v>
      </c>
    </row>
    <row r="32" spans="1:9" x14ac:dyDescent="0.25">
      <c r="A32" s="9" t="s">
        <v>26</v>
      </c>
      <c r="B32" s="18"/>
      <c r="C32" s="17"/>
      <c r="D32" s="17"/>
      <c r="E32" s="17">
        <v>3818278</v>
      </c>
      <c r="F32" s="18"/>
      <c r="G32" s="12">
        <f t="shared" si="3"/>
        <v>3818278</v>
      </c>
      <c r="H32" s="18"/>
      <c r="I32" s="17">
        <f>3613748-25000</f>
        <v>3588748</v>
      </c>
    </row>
    <row r="33" spans="1:9" ht="15.75" thickBot="1" x14ac:dyDescent="0.3">
      <c r="A33" s="21" t="s">
        <v>59</v>
      </c>
      <c r="B33" s="18"/>
      <c r="C33" s="7">
        <f>SUM(C30:C32)</f>
        <v>17025560</v>
      </c>
      <c r="D33" s="17"/>
      <c r="E33" s="7">
        <f>SUM(E30:E32)</f>
        <v>3818278</v>
      </c>
      <c r="F33" s="18"/>
      <c r="G33" s="7">
        <f t="shared" ref="G33:I33" si="4">SUM(G30:G32)</f>
        <v>20843838</v>
      </c>
      <c r="H33" s="12"/>
      <c r="I33" s="7">
        <f t="shared" si="4"/>
        <v>19267381</v>
      </c>
    </row>
    <row r="34" spans="1:9" ht="15.75" thickTop="1" x14ac:dyDescent="0.25">
      <c r="G34" s="4"/>
    </row>
    <row r="35" spans="1:9" x14ac:dyDescent="0.25">
      <c r="A35" s="25" t="s">
        <v>61</v>
      </c>
      <c r="G35" s="4"/>
    </row>
    <row r="36" spans="1:9" x14ac:dyDescent="0.25">
      <c r="A36" s="9" t="s">
        <v>9</v>
      </c>
      <c r="C36" s="4">
        <v>17724259</v>
      </c>
      <c r="G36" s="12">
        <f t="shared" ref="G36:G38" si="5">+C36+E36</f>
        <v>17724259</v>
      </c>
      <c r="I36" s="4">
        <v>16668985</v>
      </c>
    </row>
    <row r="37" spans="1:9" x14ac:dyDescent="0.25">
      <c r="A37" s="9" t="s">
        <v>15</v>
      </c>
      <c r="C37" s="4">
        <v>0</v>
      </c>
      <c r="G37" s="12">
        <f t="shared" si="5"/>
        <v>0</v>
      </c>
      <c r="I37" s="4">
        <v>0</v>
      </c>
    </row>
    <row r="38" spans="1:9" x14ac:dyDescent="0.25">
      <c r="A38" s="9" t="s">
        <v>26</v>
      </c>
      <c r="E38" s="4">
        <v>0</v>
      </c>
      <c r="G38" s="12">
        <f t="shared" si="5"/>
        <v>0</v>
      </c>
      <c r="I38" s="4">
        <v>0</v>
      </c>
    </row>
    <row r="39" spans="1:9" ht="15.75" thickBot="1" x14ac:dyDescent="0.3">
      <c r="A39" s="21" t="s">
        <v>62</v>
      </c>
      <c r="C39" s="7">
        <f>+C38+C37+C36</f>
        <v>17724259</v>
      </c>
      <c r="E39" s="7">
        <v>0</v>
      </c>
      <c r="G39" s="7">
        <f>+G38+G37+G36</f>
        <v>17724259</v>
      </c>
      <c r="I39" s="7">
        <f>+I38+I37+I36</f>
        <v>16668985</v>
      </c>
    </row>
    <row r="40" spans="1:9" ht="15.75" thickTop="1" x14ac:dyDescent="0.25">
      <c r="G40" s="4"/>
    </row>
    <row r="41" spans="1:9" x14ac:dyDescent="0.25">
      <c r="G41" s="4"/>
    </row>
    <row r="42" spans="1:9" x14ac:dyDescent="0.25">
      <c r="A42" s="8" t="s">
        <v>24</v>
      </c>
      <c r="G42" s="4"/>
    </row>
    <row r="43" spans="1:9" x14ac:dyDescent="0.25">
      <c r="A43" s="8" t="s">
        <v>34</v>
      </c>
      <c r="G43" s="4"/>
    </row>
    <row r="44" spans="1:9" x14ac:dyDescent="0.25">
      <c r="C44" s="3" t="s">
        <v>1</v>
      </c>
      <c r="E44" s="3" t="s">
        <v>2</v>
      </c>
      <c r="G44" s="4"/>
    </row>
    <row r="45" spans="1:9" x14ac:dyDescent="0.25">
      <c r="C45" s="14" t="s">
        <v>0</v>
      </c>
      <c r="E45" s="14" t="s">
        <v>0</v>
      </c>
      <c r="G45" s="4"/>
    </row>
    <row r="46" spans="1:9" x14ac:dyDescent="0.25">
      <c r="G46" s="4"/>
    </row>
    <row r="47" spans="1:9" x14ac:dyDescent="0.25">
      <c r="A47" s="8" t="s">
        <v>4</v>
      </c>
      <c r="C47" s="4">
        <f>+'Page 1'!C13</f>
        <v>16188858</v>
      </c>
      <c r="E47" s="4">
        <f>+'Page 1'!E13</f>
        <v>2631057</v>
      </c>
      <c r="G47" s="4"/>
    </row>
    <row r="48" spans="1:9" x14ac:dyDescent="0.25">
      <c r="G48" s="4"/>
    </row>
    <row r="49" spans="1:9" x14ac:dyDescent="0.25">
      <c r="A49" t="s">
        <v>5</v>
      </c>
      <c r="C49" s="4">
        <f>43512+244063+48500+5000</f>
        <v>341075</v>
      </c>
      <c r="E49" s="4">
        <v>0</v>
      </c>
      <c r="G49" s="4"/>
    </row>
    <row r="50" spans="1:9" x14ac:dyDescent="0.25">
      <c r="A50" t="s">
        <v>6</v>
      </c>
      <c r="C50" s="4">
        <v>0</v>
      </c>
      <c r="E50" s="4">
        <v>0</v>
      </c>
      <c r="G50" s="4"/>
    </row>
    <row r="51" spans="1:9" x14ac:dyDescent="0.25">
      <c r="A51" t="s">
        <v>52</v>
      </c>
      <c r="C51" s="13">
        <f>+C52-C47-C49</f>
        <v>1075263</v>
      </c>
      <c r="D51" s="5"/>
      <c r="E51" s="13">
        <f>+E52-E47</f>
        <v>-52091</v>
      </c>
      <c r="G51" s="4"/>
    </row>
    <row r="52" spans="1:9" x14ac:dyDescent="0.25">
      <c r="A52" s="8" t="s">
        <v>3</v>
      </c>
      <c r="C52" s="4">
        <f>+'Page 1'!C21</f>
        <v>17605196</v>
      </c>
      <c r="E52" s="4">
        <f>+'Page 1'!E21</f>
        <v>2578966</v>
      </c>
      <c r="G52" s="4"/>
    </row>
    <row r="53" spans="1:9" x14ac:dyDescent="0.25">
      <c r="G53" s="4"/>
    </row>
    <row r="54" spans="1:9" x14ac:dyDescent="0.25">
      <c r="A54" t="s">
        <v>5</v>
      </c>
      <c r="C54" s="4">
        <f>8390+299718+1994+29415+13373</f>
        <v>352890</v>
      </c>
      <c r="E54" s="4">
        <v>1000000</v>
      </c>
      <c r="G54" s="4"/>
    </row>
    <row r="55" spans="1:9" x14ac:dyDescent="0.25">
      <c r="A55" t="s">
        <v>6</v>
      </c>
      <c r="C55" s="4">
        <v>-1000000</v>
      </c>
      <c r="E55" s="4">
        <v>0</v>
      </c>
      <c r="G55" s="4"/>
    </row>
    <row r="56" spans="1:9" x14ac:dyDescent="0.25">
      <c r="A56" t="s">
        <v>52</v>
      </c>
      <c r="C56" s="13">
        <f>+C57-C52-C54-C55</f>
        <v>-7194</v>
      </c>
      <c r="E56" s="13">
        <f>+E57-E52-E54</f>
        <v>180371</v>
      </c>
      <c r="G56" s="4"/>
    </row>
    <row r="57" spans="1:9" x14ac:dyDescent="0.25">
      <c r="A57" s="8" t="s">
        <v>7</v>
      </c>
      <c r="C57" s="24">
        <f>+'Page 1'!C27</f>
        <v>16950892</v>
      </c>
      <c r="E57" s="24">
        <f>+'Page 1'!E27</f>
        <v>3759337</v>
      </c>
      <c r="G57" s="4"/>
    </row>
    <row r="58" spans="1:9" x14ac:dyDescent="0.25">
      <c r="C58" s="12"/>
      <c r="E58" s="12"/>
      <c r="G58" s="4"/>
    </row>
    <row r="59" spans="1:9" x14ac:dyDescent="0.25">
      <c r="A59" t="s">
        <v>5</v>
      </c>
      <c r="C59" s="12">
        <f>18360+21435+4040+3888</f>
        <v>47723</v>
      </c>
      <c r="E59" s="12"/>
      <c r="G59" s="4"/>
    </row>
    <row r="60" spans="1:9" x14ac:dyDescent="0.25">
      <c r="A60" t="s">
        <v>6</v>
      </c>
      <c r="C60" s="12">
        <v>-525000</v>
      </c>
      <c r="E60" s="12">
        <v>0</v>
      </c>
      <c r="G60" s="4"/>
    </row>
    <row r="61" spans="1:9" x14ac:dyDescent="0.25">
      <c r="A61" t="s">
        <v>52</v>
      </c>
      <c r="C61" s="13">
        <f>+C62-C57-C59-C60</f>
        <v>551945</v>
      </c>
      <c r="E61" s="13">
        <f>+E62-E57-E59-E60</f>
        <v>58941</v>
      </c>
      <c r="G61" s="4"/>
      <c r="I61" s="1"/>
    </row>
    <row r="62" spans="1:9" x14ac:dyDescent="0.25">
      <c r="A62" s="8" t="s">
        <v>60</v>
      </c>
      <c r="C62" s="24">
        <f>+C33</f>
        <v>17025560</v>
      </c>
      <c r="E62" s="24">
        <v>3818278</v>
      </c>
      <c r="G62" s="4"/>
    </row>
    <row r="63" spans="1:9" x14ac:dyDescent="0.25">
      <c r="G63" s="4"/>
    </row>
    <row r="64" spans="1:9" x14ac:dyDescent="0.25">
      <c r="A64" t="s">
        <v>5</v>
      </c>
      <c r="G64" s="4"/>
    </row>
    <row r="65" spans="1:7" x14ac:dyDescent="0.25">
      <c r="A65" t="s">
        <v>65</v>
      </c>
      <c r="C65" s="4">
        <v>523713</v>
      </c>
      <c r="G65" s="4"/>
    </row>
    <row r="66" spans="1:7" x14ac:dyDescent="0.25">
      <c r="A66" t="s">
        <v>66</v>
      </c>
      <c r="C66" s="4">
        <v>618278</v>
      </c>
      <c r="E66" s="4">
        <v>-618278</v>
      </c>
      <c r="G66" s="4"/>
    </row>
    <row r="67" spans="1:7" x14ac:dyDescent="0.25">
      <c r="A67" t="s">
        <v>6</v>
      </c>
      <c r="G67" s="4"/>
    </row>
    <row r="68" spans="1:7" x14ac:dyDescent="0.25">
      <c r="A68" t="s">
        <v>67</v>
      </c>
      <c r="E68" s="4">
        <v>-3200000</v>
      </c>
      <c r="G68" s="4"/>
    </row>
    <row r="69" spans="1:7" x14ac:dyDescent="0.25">
      <c r="A69" t="s">
        <v>68</v>
      </c>
      <c r="C69" s="4">
        <v>-592577</v>
      </c>
      <c r="G69" s="4"/>
    </row>
    <row r="70" spans="1:7" x14ac:dyDescent="0.25">
      <c r="A70" t="s">
        <v>52</v>
      </c>
      <c r="C70" s="4">
        <v>149285</v>
      </c>
      <c r="G70" s="4"/>
    </row>
    <row r="71" spans="1:7" ht="15.75" thickBot="1" x14ac:dyDescent="0.3">
      <c r="A71" s="8" t="s">
        <v>63</v>
      </c>
      <c r="C71" s="7">
        <f>SUM(C62:C70)</f>
        <v>17724259</v>
      </c>
      <c r="E71" s="7">
        <v>0</v>
      </c>
      <c r="G71" s="4"/>
    </row>
    <row r="72" spans="1:7" ht="15.75" thickTop="1" x14ac:dyDescent="0.25">
      <c r="G72" s="4"/>
    </row>
    <row r="73" spans="1:7" x14ac:dyDescent="0.25">
      <c r="A73" t="s">
        <v>50</v>
      </c>
      <c r="G73" s="4"/>
    </row>
    <row r="74" spans="1:7" x14ac:dyDescent="0.25">
      <c r="A74" t="s">
        <v>51</v>
      </c>
      <c r="G74" s="4"/>
    </row>
    <row r="75" spans="1:7" x14ac:dyDescent="0.25">
      <c r="G75" s="4"/>
    </row>
    <row r="76" spans="1:7" x14ac:dyDescent="0.25">
      <c r="G76" s="4"/>
    </row>
    <row r="77" spans="1:7" x14ac:dyDescent="0.25">
      <c r="G77" s="4"/>
    </row>
    <row r="78" spans="1:7" x14ac:dyDescent="0.25">
      <c r="G78" s="4"/>
    </row>
    <row r="79" spans="1:7" x14ac:dyDescent="0.25">
      <c r="G79" s="4"/>
    </row>
    <row r="80" spans="1:7" x14ac:dyDescent="0.25">
      <c r="G80" s="4"/>
    </row>
    <row r="81" spans="7:7" x14ac:dyDescent="0.25">
      <c r="G81" s="4"/>
    </row>
  </sheetData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C1" sqref="C1"/>
    </sheetView>
  </sheetViews>
  <sheetFormatPr defaultRowHeight="15" x14ac:dyDescent="0.25"/>
  <cols>
    <col min="1" max="1" width="40.42578125" customWidth="1"/>
    <col min="2" max="2" width="1.5703125" customWidth="1"/>
    <col min="3" max="3" width="11.7109375" style="4" customWidth="1"/>
    <col min="4" max="4" width="2.7109375" style="4" customWidth="1"/>
    <col min="5" max="5" width="11.85546875" style="4" customWidth="1"/>
    <col min="6" max="6" width="2.85546875" customWidth="1"/>
    <col min="7" max="7" width="11.7109375" customWidth="1"/>
    <col min="8" max="8" width="3" customWidth="1"/>
    <col min="9" max="9" width="11.5703125" customWidth="1"/>
    <col min="10" max="10" width="2.7109375" customWidth="1"/>
    <col min="11" max="11" width="11.7109375" customWidth="1"/>
  </cols>
  <sheetData>
    <row r="1" spans="1:7" x14ac:dyDescent="0.25">
      <c r="A1" s="8" t="s">
        <v>24</v>
      </c>
      <c r="G1" t="s">
        <v>42</v>
      </c>
    </row>
    <row r="2" spans="1:7" x14ac:dyDescent="0.25">
      <c r="A2" s="8" t="s">
        <v>64</v>
      </c>
      <c r="G2" t="s">
        <v>56</v>
      </c>
    </row>
    <row r="4" spans="1:7" x14ac:dyDescent="0.25">
      <c r="C4" s="14" t="s">
        <v>20</v>
      </c>
      <c r="D4" s="3"/>
      <c r="E4" s="14" t="s">
        <v>36</v>
      </c>
      <c r="G4" s="15" t="s">
        <v>37</v>
      </c>
    </row>
    <row r="5" spans="1:7" x14ac:dyDescent="0.25">
      <c r="A5" t="s">
        <v>21</v>
      </c>
      <c r="C5"/>
    </row>
    <row r="6" spans="1:7" x14ac:dyDescent="0.25">
      <c r="A6" t="s">
        <v>69</v>
      </c>
      <c r="C6" s="4">
        <v>8842482</v>
      </c>
      <c r="E6" s="5">
        <f>+C6/$C$10</f>
        <v>0.49889149103497077</v>
      </c>
      <c r="G6" s="6">
        <v>7970546</v>
      </c>
    </row>
    <row r="7" spans="1:7" x14ac:dyDescent="0.25">
      <c r="A7" t="s">
        <v>22</v>
      </c>
      <c r="C7" s="4">
        <v>720177</v>
      </c>
      <c r="E7" s="5">
        <f>+C7/$C$10</f>
        <v>4.0632276926217341E-2</v>
      </c>
      <c r="G7" s="6">
        <v>686542</v>
      </c>
    </row>
    <row r="8" spans="1:7" x14ac:dyDescent="0.25">
      <c r="A8" t="s">
        <v>23</v>
      </c>
      <c r="C8" s="4">
        <v>7368620</v>
      </c>
      <c r="E8" s="5">
        <f>+C8/$C$10</f>
        <v>0.4157364209132805</v>
      </c>
      <c r="G8" s="6">
        <v>7219827</v>
      </c>
    </row>
    <row r="9" spans="1:7" x14ac:dyDescent="0.25">
      <c r="A9" t="s">
        <v>35</v>
      </c>
      <c r="C9" s="4">
        <v>792980</v>
      </c>
      <c r="E9" s="5">
        <f>+C9/$C$10</f>
        <v>4.4739811125531395E-2</v>
      </c>
      <c r="G9" s="6">
        <v>792980</v>
      </c>
    </row>
    <row r="10" spans="1:7" ht="15.75" thickBot="1" x14ac:dyDescent="0.3">
      <c r="A10" t="s">
        <v>33</v>
      </c>
      <c r="C10" s="7">
        <f>SUM(C6:C9)</f>
        <v>17724259</v>
      </c>
      <c r="E10" s="23">
        <f>SUM(E6:E9)</f>
        <v>0.99999999999999989</v>
      </c>
      <c r="G10" s="26">
        <f>SUM(G6:G9)</f>
        <v>16669895</v>
      </c>
    </row>
    <row r="11" spans="1:7" ht="15.75" thickTop="1" x14ac:dyDescent="0.25"/>
    <row r="15" spans="1:7" x14ac:dyDescent="0.25">
      <c r="A15" s="8" t="s">
        <v>24</v>
      </c>
    </row>
    <row r="16" spans="1:7" x14ac:dyDescent="0.25">
      <c r="A16" s="8" t="s">
        <v>82</v>
      </c>
    </row>
    <row r="17" spans="1:11" x14ac:dyDescent="0.25">
      <c r="C17" s="14" t="s">
        <v>38</v>
      </c>
      <c r="D17" s="3"/>
      <c r="E17" s="14" t="s">
        <v>39</v>
      </c>
      <c r="F17" s="2"/>
      <c r="G17" s="15" t="s">
        <v>57</v>
      </c>
      <c r="I17" s="15" t="s">
        <v>70</v>
      </c>
      <c r="K17" s="27" t="s">
        <v>71</v>
      </c>
    </row>
    <row r="18" spans="1:11" x14ac:dyDescent="0.25">
      <c r="A18" t="s">
        <v>55</v>
      </c>
    </row>
    <row r="19" spans="1:11" x14ac:dyDescent="0.25">
      <c r="A19" t="s">
        <v>78</v>
      </c>
      <c r="C19" s="1">
        <v>0.12870000000000001</v>
      </c>
      <c r="E19" s="1">
        <v>-3.15E-2</v>
      </c>
      <c r="G19" s="1">
        <v>6.2300000000000001E-2</v>
      </c>
      <c r="I19" s="1">
        <v>2.5000000000000001E-3</v>
      </c>
      <c r="K19" s="1">
        <v>0.16420000000000001</v>
      </c>
    </row>
    <row r="20" spans="1:11" x14ac:dyDescent="0.25">
      <c r="A20" t="s">
        <v>79</v>
      </c>
      <c r="C20" s="1">
        <v>0.1153</v>
      </c>
      <c r="E20" s="1">
        <v>-7.51E-2</v>
      </c>
      <c r="G20" s="1">
        <v>7.6399999999999996E-2</v>
      </c>
      <c r="I20" s="1">
        <v>6.0999999999999999E-2</v>
      </c>
      <c r="K20" s="1">
        <v>0.17799999999999999</v>
      </c>
    </row>
    <row r="21" spans="1:11" x14ac:dyDescent="0.25">
      <c r="A21" t="s">
        <v>80</v>
      </c>
      <c r="C21" s="1">
        <v>3.0000000000000001E-3</v>
      </c>
      <c r="E21" s="1">
        <v>2.06E-2</v>
      </c>
      <c r="G21" s="1">
        <v>1.5800000000000002E-2</v>
      </c>
      <c r="I21" s="1">
        <v>2.0999999999999999E-3</v>
      </c>
      <c r="K21" s="1">
        <v>4.2200000000000001E-2</v>
      </c>
    </row>
    <row r="22" spans="1:11" x14ac:dyDescent="0.25">
      <c r="A22" t="s">
        <v>81</v>
      </c>
      <c r="C22" s="1">
        <v>1E-4</v>
      </c>
      <c r="E22" s="1">
        <v>1E-4</v>
      </c>
      <c r="G22" s="1">
        <v>1E-4</v>
      </c>
      <c r="I22" s="1">
        <v>1E-4</v>
      </c>
      <c r="K22" s="1">
        <v>4.0000000000000002E-4</v>
      </c>
    </row>
    <row r="23" spans="1:11" x14ac:dyDescent="0.25">
      <c r="G23" s="1"/>
      <c r="I23" s="1"/>
      <c r="K23" s="1"/>
    </row>
    <row r="24" spans="1:11" x14ac:dyDescent="0.25">
      <c r="A24" t="s">
        <v>41</v>
      </c>
      <c r="C24" s="1">
        <f>+(C19*0.45)+(C20*0.05)+(C21*0.45)+(C22*0.05)</f>
        <v>6.5035000000000023E-2</v>
      </c>
      <c r="E24" s="1">
        <f>+(E19*0.45)+(E20*0.05)+(E21*0.45)+(E22*0.05)</f>
        <v>-8.6550000000000012E-3</v>
      </c>
      <c r="G24" s="1">
        <f>+(G19*0.45)+(G20*0.05)+(G21*0.45)+(G22*0.05)</f>
        <v>3.8969999999999998E-2</v>
      </c>
      <c r="I24" s="1">
        <f>+(I19*0.45)+(I20*0.05)+(I21*0.45)+(I22*0.05)</f>
        <v>5.1249999999999993E-3</v>
      </c>
      <c r="K24" s="1">
        <f>+(K19*0.45)+(K20*0.05)+(K21*0.45)+(K22*0.05)</f>
        <v>0.10180000000000002</v>
      </c>
    </row>
    <row r="25" spans="1:11" x14ac:dyDescent="0.25">
      <c r="A25" t="s">
        <v>19</v>
      </c>
      <c r="I25" s="1"/>
      <c r="K25" s="1"/>
    </row>
    <row r="26" spans="1:11" x14ac:dyDescent="0.25">
      <c r="I26" s="1"/>
      <c r="K26" s="1"/>
    </row>
    <row r="27" spans="1:11" x14ac:dyDescent="0.25">
      <c r="I27" s="1"/>
      <c r="K27" s="1"/>
    </row>
    <row r="28" spans="1:11" x14ac:dyDescent="0.25">
      <c r="A28" t="s">
        <v>49</v>
      </c>
      <c r="C28" s="1">
        <f>+C24</f>
        <v>6.5035000000000023E-2</v>
      </c>
      <c r="E28" s="1">
        <f>+E24</f>
        <v>-8.6550000000000012E-3</v>
      </c>
      <c r="G28" s="1">
        <f>+G24</f>
        <v>3.8969999999999998E-2</v>
      </c>
      <c r="I28" s="1">
        <f>+I24</f>
        <v>5.1249999999999993E-3</v>
      </c>
      <c r="K28" s="1">
        <f>+K24</f>
        <v>0.10180000000000002</v>
      </c>
    </row>
    <row r="29" spans="1:11" x14ac:dyDescent="0.25">
      <c r="A29" t="s">
        <v>40</v>
      </c>
      <c r="I29" s="1"/>
      <c r="K29" s="1"/>
    </row>
    <row r="30" spans="1:11" x14ac:dyDescent="0.25">
      <c r="A30" t="s">
        <v>53</v>
      </c>
      <c r="C30" s="1">
        <f>+'Page 1'!C51/'Page 1'!C47</f>
        <v>6.6419941418968523E-2</v>
      </c>
      <c r="E30" s="1">
        <f>+'Page 1'!C56/'Page 1'!C52</f>
        <v>-4.0862936146805751E-4</v>
      </c>
      <c r="G30" s="1">
        <f>+'Page 1'!C61/'Page 1'!C57</f>
        <v>3.2561413287277151E-2</v>
      </c>
      <c r="I30" s="1">
        <f>+'Page 1'!C70/'Page 1'!C62</f>
        <v>8.7682872105234715E-3</v>
      </c>
      <c r="K30" s="1">
        <f>+K31/'Page 1'!C47</f>
        <v>0.10929115568250707</v>
      </c>
    </row>
    <row r="31" spans="1:11" x14ac:dyDescent="0.25">
      <c r="A31" t="s">
        <v>54</v>
      </c>
      <c r="C31" s="4">
        <f>+'Page 1'!C51</f>
        <v>1075263</v>
      </c>
      <c r="E31" s="4">
        <f>+'Page 1'!C56</f>
        <v>-7194</v>
      </c>
      <c r="G31" s="4">
        <f>+'Page 1'!C61</f>
        <v>551945</v>
      </c>
      <c r="I31" s="4">
        <f>+'Page 1'!C70</f>
        <v>149285</v>
      </c>
      <c r="K31" s="4">
        <f>+'Page 1'!C70+'Page 1'!C61+'Page 1'!C56+'Page 1'!C51</f>
        <v>1769299</v>
      </c>
    </row>
    <row r="32" spans="1:11" x14ac:dyDescent="0.25">
      <c r="G32" s="4"/>
    </row>
    <row r="33" spans="1:1" x14ac:dyDescent="0.25">
      <c r="A33" t="s">
        <v>44</v>
      </c>
    </row>
    <row r="34" spans="1:1" x14ac:dyDescent="0.25">
      <c r="A34" t="s">
        <v>72</v>
      </c>
    </row>
    <row r="36" spans="1:1" x14ac:dyDescent="0.25">
      <c r="A36" t="s">
        <v>45</v>
      </c>
    </row>
    <row r="37" spans="1:1" x14ac:dyDescent="0.25">
      <c r="A37" t="s">
        <v>46</v>
      </c>
    </row>
    <row r="38" spans="1:1" x14ac:dyDescent="0.25">
      <c r="A38" t="s">
        <v>47</v>
      </c>
    </row>
    <row r="39" spans="1:1" x14ac:dyDescent="0.25">
      <c r="A39" t="s">
        <v>48</v>
      </c>
    </row>
    <row r="41" spans="1:1" x14ac:dyDescent="0.25">
      <c r="A41" t="s">
        <v>73</v>
      </c>
    </row>
    <row r="42" spans="1:1" x14ac:dyDescent="0.25">
      <c r="A42" t="s">
        <v>74</v>
      </c>
    </row>
    <row r="43" spans="1:1" x14ac:dyDescent="0.25">
      <c r="A43" t="s">
        <v>75</v>
      </c>
    </row>
    <row r="44" spans="1:1" x14ac:dyDescent="0.25">
      <c r="A44" t="s">
        <v>77</v>
      </c>
    </row>
    <row r="45" spans="1:1" x14ac:dyDescent="0.25">
      <c r="A45" t="s">
        <v>76</v>
      </c>
    </row>
  </sheetData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RNiswander</cp:lastModifiedBy>
  <cp:lastPrinted>2013-01-12T18:42:38Z</cp:lastPrinted>
  <dcterms:created xsi:type="dcterms:W3CDTF">2012-06-30T15:42:28Z</dcterms:created>
  <dcterms:modified xsi:type="dcterms:W3CDTF">2013-01-12T20:21:03Z</dcterms:modified>
</cp:coreProperties>
</file>